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ernando.calazans\Desktop\"/>
    </mc:Choice>
  </mc:AlternateContent>
  <bookViews>
    <workbookView xWindow="-120" yWindow="-120" windowWidth="21840" windowHeight="13140" firstSheet="1" activeTab="1"/>
  </bookViews>
  <sheets>
    <sheet name="BASE" sheetId="2" state="hidden" r:id="rId1"/>
    <sheet name="CALCULO BENEFICIO EMERGENCIAL" sheetId="3" r:id="rId2"/>
  </sheets>
  <definedNames>
    <definedName name="_xlnm.Print_Area" localSheetId="0">BASE!$A$1:$E$26</definedName>
    <definedName name="_xlnm.Print_Area" localSheetId="1">'CALCULO BENEFICIO EMERGENCIAL'!$A$1:$G$24</definedName>
    <definedName name="FATURAMENTO">'CALCULO BENEFICIO EMERGENCIAL'!$D$9:$D$10</definedName>
    <definedName name="REDUÇÃO">'CALCULO BENEFICIO EMERGENCIAL'!$E$19:$E$19</definedName>
    <definedName name="RRRR">'CALCULO BENEFICIO EMERGENCIAL'!$O$9:$O$11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5" i="3"/>
  <c r="D21" i="3" l="1"/>
  <c r="F13" i="3"/>
  <c r="E22" i="3" s="1"/>
  <c r="F5" i="3"/>
  <c r="D12" i="2"/>
  <c r="K10" i="2"/>
  <c r="K9" i="2"/>
  <c r="E12" i="2"/>
  <c r="K11" i="2"/>
  <c r="D13" i="2" s="1"/>
  <c r="E21" i="3" l="1"/>
  <c r="E23" i="3" s="1"/>
  <c r="F16" i="3"/>
  <c r="C12" i="2"/>
  <c r="N9" i="2"/>
  <c r="D22" i="3" l="1"/>
  <c r="D23" i="3" s="1"/>
  <c r="F22" i="3"/>
  <c r="F23" i="3" s="1"/>
  <c r="N8" i="2"/>
  <c r="E13" i="2" s="1"/>
  <c r="E14" i="2" s="1"/>
  <c r="D14" i="2"/>
  <c r="K12" i="2"/>
  <c r="N10" i="2" s="1"/>
  <c r="C13" i="2" l="1"/>
  <c r="C14" i="2" s="1"/>
</calcChain>
</file>

<file path=xl/sharedStrings.xml><?xml version="1.0" encoding="utf-8"?>
<sst xmlns="http://schemas.openxmlformats.org/spreadsheetml/2006/main" count="61" uniqueCount="47">
  <si>
    <t>FAIXAS</t>
  </si>
  <si>
    <t>FORMULA DE CÁLCULO</t>
  </si>
  <si>
    <t>VALOR SALÁRIO</t>
  </si>
  <si>
    <t>LANCE O VALOR DO SALÁRIO AQUI</t>
  </si>
  <si>
    <t>SIMULADOR DE CÁLCULO - MEDIDA PROVISÓRIA 936/2020</t>
  </si>
  <si>
    <t>FATURAMENTO</t>
  </si>
  <si>
    <t>TABELA DO SEGURO DESEMPREGO</t>
  </si>
  <si>
    <t>BASE - SEGURO DESEMPREGO</t>
  </si>
  <si>
    <t>% SALARIO</t>
  </si>
  <si>
    <t>ADICIONAL</t>
  </si>
  <si>
    <t>VALOR SD</t>
  </si>
  <si>
    <t>OBS.</t>
  </si>
  <si>
    <t>TIPO</t>
  </si>
  <si>
    <t>REDUÇÃO</t>
  </si>
  <si>
    <t>SUSPENSÃO</t>
  </si>
  <si>
    <t>ATÉ</t>
  </si>
  <si>
    <t xml:space="preserve"> SOMENTE EM REDUÇÃO</t>
  </si>
  <si>
    <t>-</t>
  </si>
  <si>
    <t>DO EXCEDENTE 1599,61</t>
  </si>
  <si>
    <t>ACIMA</t>
  </si>
  <si>
    <t>PAGAMENTO EMPRESA</t>
  </si>
  <si>
    <t>PAGAMENTO SD</t>
  </si>
  <si>
    <t>TOTAL EMPREGADO</t>
  </si>
  <si>
    <t>valor sd</t>
  </si>
  <si>
    <t xml:space="preserve">VALOR A RECEBER SEGURO DESEMPREGO (SD) </t>
  </si>
  <si>
    <t>FAIXA</t>
  </si>
  <si>
    <t>A</t>
  </si>
  <si>
    <t>B</t>
  </si>
  <si>
    <t>VALOR</t>
  </si>
  <si>
    <t>%</t>
  </si>
  <si>
    <t>SD</t>
  </si>
  <si>
    <t>TOTAL</t>
  </si>
  <si>
    <t>PAGAMENTO</t>
  </si>
  <si>
    <t>EMPRESA</t>
  </si>
  <si>
    <t>MENOR QUE:</t>
  </si>
  <si>
    <t>MAIOR QUE:</t>
  </si>
  <si>
    <t>À RECEBER</t>
  </si>
  <si>
    <t>FATURAMENTO 2019</t>
  </si>
  <si>
    <t>SALÁRIO FUNCIONÁRIO</t>
  </si>
  <si>
    <t>TOTAL SD</t>
  </si>
  <si>
    <t>Multiplica-se salário médio do funcionário por 0.8 = (80%).</t>
  </si>
  <si>
    <t>LANCE O VALOR DO FATURAMENTO AQUI</t>
  </si>
  <si>
    <t>considerar para a opção de suspensão, o tipo A ou B conforme o faturamento</t>
  </si>
  <si>
    <t>ESSE VALOR SERÁ O RECEBIDO NO CASO DE REDUÇÃO DO CONTRATO DE TRABALHO</t>
  </si>
  <si>
    <t>ESSE VALOR SERÁ O RECEBIDO NO CASO DE SUSPENSÃO DO CONTRATO DE TRABALHO</t>
  </si>
  <si>
    <t>A média salarial que exceder a R$ 1.683,74 multiplica-se por 0,5 (50%) e soma-se a R$ 1.347,00</t>
  </si>
  <si>
    <t>O valor da parcela será de R$ 1.909,34, invariavelmente.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</si>
</sst>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9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3" fillId="4" borderId="1" xfId="0" applyFont="1" applyFill="1" applyBorder="1"/>
    <xf numFmtId="43" fontId="3" fillId="4" borderId="1" xfId="1" applyFont="1" applyFill="1" applyBorder="1"/>
    <xf numFmtId="43" fontId="0" fillId="3" borderId="0" xfId="0" applyNumberFormat="1" applyFill="1"/>
    <xf numFmtId="0" fontId="0" fillId="3" borderId="0" xfId="0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3" fontId="6" fillId="3" borderId="1" xfId="1" applyFont="1" applyFill="1" applyBorder="1"/>
    <xf numFmtId="9" fontId="6" fillId="3" borderId="1" xfId="0" applyNumberFormat="1" applyFont="1" applyFill="1" applyBorder="1"/>
    <xf numFmtId="0" fontId="6" fillId="3" borderId="1" xfId="0" applyFont="1" applyFill="1" applyBorder="1"/>
    <xf numFmtId="9" fontId="6" fillId="3" borderId="1" xfId="0" applyNumberFormat="1" applyFont="1" applyFill="1" applyBorder="1" applyAlignment="1">
      <alignment horizontal="center"/>
    </xf>
    <xf numFmtId="9" fontId="6" fillId="3" borderId="1" xfId="2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43" fontId="3" fillId="3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3" fontId="7" fillId="3" borderId="1" xfId="0" applyNumberFormat="1" applyFont="1" applyFill="1" applyBorder="1"/>
    <xf numFmtId="0" fontId="0" fillId="3" borderId="3" xfId="0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/>
    </xf>
    <xf numFmtId="9" fontId="0" fillId="3" borderId="0" xfId="0" applyNumberFormat="1" applyFill="1"/>
    <xf numFmtId="0" fontId="0" fillId="3" borderId="0" xfId="0" applyFill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43" fontId="9" fillId="5" borderId="4" xfId="1" applyFont="1" applyFill="1" applyBorder="1" applyAlignment="1">
      <alignment horizontal="center" vertical="center"/>
    </xf>
    <xf numFmtId="4" fontId="3" fillId="3" borderId="0" xfId="0" applyNumberFormat="1" applyFont="1" applyFill="1"/>
    <xf numFmtId="43" fontId="9" fillId="5" borderId="5" xfId="1" applyFont="1" applyFill="1" applyBorder="1" applyAlignment="1">
      <alignment horizontal="center" vertical="center"/>
    </xf>
    <xf numFmtId="4" fontId="0" fillId="3" borderId="1" xfId="0" applyNumberFormat="1" applyFill="1" applyBorder="1"/>
    <xf numFmtId="4" fontId="8" fillId="5" borderId="0" xfId="0" applyNumberFormat="1" applyFont="1" applyFill="1"/>
    <xf numFmtId="0" fontId="5" fillId="0" borderId="0" xfId="0" applyFont="1"/>
    <xf numFmtId="4" fontId="5" fillId="0" borderId="0" xfId="0" applyNumberFormat="1" applyFont="1"/>
    <xf numFmtId="9" fontId="10" fillId="0" borderId="0" xfId="0" applyNumberFormat="1" applyFont="1"/>
    <xf numFmtId="9" fontId="5" fillId="0" borderId="0" xfId="0" applyNumberFormat="1" applyFont="1"/>
    <xf numFmtId="0" fontId="5" fillId="0" borderId="0" xfId="0" applyFont="1" applyProtection="1"/>
    <xf numFmtId="4" fontId="5" fillId="0" borderId="0" xfId="0" applyNumberFormat="1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" fontId="5" fillId="0" borderId="0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/>
    <xf numFmtId="9" fontId="5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/>
      <protection locked="0"/>
    </xf>
    <xf numFmtId="9" fontId="8" fillId="4" borderId="1" xfId="2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8" fillId="4" borderId="1" xfId="0" applyFont="1" applyFill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44" fontId="5" fillId="0" borderId="1" xfId="3" applyFont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9" fontId="5" fillId="0" borderId="1" xfId="0" applyNumberFormat="1" applyFont="1" applyBorder="1" applyAlignment="1" applyProtection="1">
      <alignment horizontal="center"/>
      <protection hidden="1"/>
    </xf>
    <xf numFmtId="44" fontId="5" fillId="0" borderId="1" xfId="3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44" fontId="5" fillId="0" borderId="7" xfId="3" applyFont="1" applyBorder="1" applyProtection="1">
      <protection hidden="1"/>
    </xf>
    <xf numFmtId="44" fontId="5" fillId="0" borderId="7" xfId="3" applyFont="1" applyBorder="1" applyAlignment="1" applyProtection="1">
      <alignment horizontal="center"/>
      <protection hidden="1"/>
    </xf>
    <xf numFmtId="4" fontId="11" fillId="0" borderId="1" xfId="0" applyNumberFormat="1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44" fontId="11" fillId="0" borderId="1" xfId="3" applyFont="1" applyBorder="1" applyAlignment="1" applyProtection="1">
      <alignment horizontal="center"/>
      <protection hidden="1"/>
    </xf>
    <xf numFmtId="44" fontId="5" fillId="0" borderId="3" xfId="3" applyFont="1" applyBorder="1" applyProtection="1">
      <protection hidden="1"/>
    </xf>
    <xf numFmtId="44" fontId="13" fillId="6" borderId="8" xfId="3" applyFont="1" applyFill="1" applyBorder="1" applyProtection="1">
      <protection hidden="1"/>
    </xf>
    <xf numFmtId="44" fontId="13" fillId="6" borderId="9" xfId="3" applyFont="1" applyFill="1" applyBorder="1" applyProtection="1">
      <protection hidden="1"/>
    </xf>
    <xf numFmtId="4" fontId="15" fillId="6" borderId="10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2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6" fillId="6" borderId="10" xfId="0" applyFont="1" applyFill="1" applyBorder="1" applyAlignment="1" applyProtection="1">
      <alignment horizontal="center"/>
      <protection hidden="1"/>
    </xf>
    <xf numFmtId="0" fontId="16" fillId="6" borderId="11" xfId="0" applyFont="1" applyFill="1" applyBorder="1" applyAlignment="1" applyProtection="1">
      <alignment horizontal="center"/>
      <protection hidden="1"/>
    </xf>
    <xf numFmtId="4" fontId="14" fillId="0" borderId="7" xfId="0" applyNumberFormat="1" applyFont="1" applyBorder="1" applyAlignment="1" applyProtection="1">
      <alignment horizontal="center" wrapText="1"/>
      <protection hidden="1"/>
    </xf>
    <xf numFmtId="4" fontId="14" fillId="0" borderId="1" xfId="0" applyNumberFormat="1" applyFont="1" applyBorder="1" applyAlignment="1" applyProtection="1">
      <alignment horizont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44" fontId="8" fillId="4" borderId="12" xfId="3" applyFont="1" applyFill="1" applyBorder="1" applyAlignment="1" applyProtection="1">
      <alignment horizontal="center" wrapText="1"/>
      <protection locked="0"/>
    </xf>
    <xf numFmtId="44" fontId="8" fillId="4" borderId="13" xfId="3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405988</xdr:colOff>
      <xdr:row>3</xdr:row>
      <xdr:rowOff>179226</xdr:rowOff>
    </xdr:from>
    <xdr:ext cx="647535" cy="374141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6363" y="750726"/>
          <a:ext cx="64753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600" b="1" i="1"/>
            <a:t>LEGENDA:</a:t>
          </a:r>
        </a:p>
        <a:p>
          <a:r>
            <a:rPr lang="pt-BR" sz="600" b="1" i="1"/>
            <a:t>        Preencher</a:t>
          </a:r>
        </a:p>
        <a:p>
          <a:endParaRPr lang="pt-BR" sz="600" b="1" i="1"/>
        </a:p>
      </xdr:txBody>
    </xdr:sp>
    <xdr:clientData/>
  </xdr:oneCellAnchor>
  <xdr:twoCellAnchor>
    <xdr:from>
      <xdr:col>4</xdr:col>
      <xdr:colOff>147032</xdr:colOff>
      <xdr:row>4</xdr:row>
      <xdr:rowOff>80075</xdr:rowOff>
    </xdr:from>
    <xdr:to>
      <xdr:col>4</xdr:col>
      <xdr:colOff>251114</xdr:colOff>
      <xdr:row>4</xdr:row>
      <xdr:rowOff>164523</xdr:rowOff>
    </xdr:to>
    <xdr:sp macro="" textlink="">
      <xdr:nvSpPr>
        <xdr:cNvPr id="3" name="Retângul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033232" y="842075"/>
          <a:ext cx="104082" cy="84448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554182</xdr:colOff>
      <xdr:row>0</xdr:row>
      <xdr:rowOff>95250</xdr:rowOff>
    </xdr:from>
    <xdr:to>
      <xdr:col>1</xdr:col>
      <xdr:colOff>1358323</xdr:colOff>
      <xdr:row>2</xdr:row>
      <xdr:rowOff>165100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82" y="95250"/>
          <a:ext cx="1385166" cy="450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66674</xdr:rowOff>
    </xdr:from>
    <xdr:to>
      <xdr:col>1</xdr:col>
      <xdr:colOff>895350</xdr:colOff>
      <xdr:row>3</xdr:row>
      <xdr:rowOff>28574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4"/>
          <a:ext cx="1600200" cy="5619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19050</xdr:colOff>
      <xdr:row>1</xdr:row>
      <xdr:rowOff>57150</xdr:rowOff>
    </xdr:from>
    <xdr:ext cx="647535" cy="374141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4BF5FB0A-C90A-4782-9287-52D6CDBA1A76}"/>
            </a:ext>
          </a:extLst>
        </xdr:cNvPr>
        <xdr:cNvSpPr txBox="1"/>
      </xdr:nvSpPr>
      <xdr:spPr>
        <a:xfrm>
          <a:off x="2409825" y="257175"/>
          <a:ext cx="64753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600" b="1" i="1"/>
            <a:t>LEGENDA:</a:t>
          </a:r>
        </a:p>
        <a:p>
          <a:r>
            <a:rPr lang="pt-BR" sz="600" b="1" i="1"/>
            <a:t>        Preencher</a:t>
          </a:r>
        </a:p>
        <a:p>
          <a:endParaRPr lang="pt-BR" sz="600" b="1" i="1"/>
        </a:p>
      </xdr:txBody>
    </xdr:sp>
    <xdr:clientData/>
  </xdr:oneCellAnchor>
  <xdr:twoCellAnchor>
    <xdr:from>
      <xdr:col>2</xdr:col>
      <xdr:colOff>647700</xdr:colOff>
      <xdr:row>1</xdr:row>
      <xdr:rowOff>171450</xdr:rowOff>
    </xdr:from>
    <xdr:to>
      <xdr:col>2</xdr:col>
      <xdr:colOff>751782</xdr:colOff>
      <xdr:row>2</xdr:row>
      <xdr:rowOff>55873</xdr:rowOff>
    </xdr:to>
    <xdr:sp macro="" textlink="">
      <xdr:nvSpPr>
        <xdr:cNvPr id="4" name="Retângulo 3">
          <a:extLst>
            <a:ext uri="{FF2B5EF4-FFF2-40B4-BE49-F238E27FC236}">
              <a16:creationId xmlns="" xmlns:a16="http://schemas.microsoft.com/office/drawing/2014/main" id="{E3CE3FE7-0587-4274-8BBE-42AC82FB145F}"/>
            </a:ext>
          </a:extLst>
        </xdr:cNvPr>
        <xdr:cNvSpPr/>
      </xdr:nvSpPr>
      <xdr:spPr>
        <a:xfrm>
          <a:off x="3038475" y="371475"/>
          <a:ext cx="104082" cy="84448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O21"/>
  <sheetViews>
    <sheetView zoomScale="110" zoomScaleNormal="110" workbookViewId="0">
      <selection activeCell="E5" sqref="E5"/>
    </sheetView>
  </sheetViews>
  <sheetFormatPr defaultColWidth="8.7109375" defaultRowHeight="15" x14ac:dyDescent="0.25"/>
  <cols>
    <col min="1" max="1" width="8.7109375" style="1"/>
    <col min="2" max="2" width="22.42578125" style="1" bestFit="1" customWidth="1"/>
    <col min="3" max="3" width="13.85546875" style="1" customWidth="1"/>
    <col min="4" max="4" width="13.28515625" style="1" customWidth="1"/>
    <col min="5" max="5" width="10.140625" style="1" bestFit="1" customWidth="1"/>
    <col min="6" max="6" width="9.140625" style="1" bestFit="1" customWidth="1"/>
    <col min="7" max="7" width="13.5703125" style="32" customWidth="1"/>
    <col min="8" max="8" width="9.5703125" style="1" bestFit="1" customWidth="1"/>
    <col min="9" max="9" width="10.140625" style="1" bestFit="1" customWidth="1"/>
    <col min="10" max="10" width="10.85546875" style="1" bestFit="1" customWidth="1"/>
    <col min="11" max="11" width="9.42578125" style="1" bestFit="1" customWidth="1"/>
    <col min="12" max="12" width="13.5703125" style="1" customWidth="1"/>
    <col min="13" max="13" width="8.7109375" style="1"/>
    <col min="14" max="14" width="9.140625" style="2" bestFit="1" customWidth="1"/>
    <col min="15" max="15" width="13.28515625" style="1" bestFit="1" customWidth="1"/>
    <col min="16" max="16" width="10.140625" style="1" bestFit="1" customWidth="1"/>
    <col min="17" max="17" width="9.140625" style="1" bestFit="1" customWidth="1"/>
    <col min="18" max="18" width="13.5703125" style="1" bestFit="1" customWidth="1"/>
    <col min="19" max="16384" width="8.7109375" style="1"/>
  </cols>
  <sheetData>
    <row r="1" spans="2:15" x14ac:dyDescent="0.25">
      <c r="F1" s="2"/>
      <c r="G1" s="3"/>
      <c r="H1" s="2"/>
      <c r="I1" s="2"/>
      <c r="J1" s="2"/>
      <c r="K1" s="2"/>
      <c r="L1" s="2"/>
      <c r="M1" s="2"/>
    </row>
    <row r="2" spans="2:15" x14ac:dyDescent="0.25">
      <c r="C2" s="73" t="s">
        <v>4</v>
      </c>
      <c r="D2" s="73"/>
      <c r="E2" s="73"/>
      <c r="F2" s="73"/>
      <c r="G2" s="73"/>
      <c r="H2" s="73"/>
      <c r="I2" s="73"/>
      <c r="J2" s="2"/>
      <c r="K2" s="2"/>
      <c r="L2" s="2"/>
      <c r="M2" s="2"/>
    </row>
    <row r="3" spans="2:15" x14ac:dyDescent="0.25">
      <c r="B3" s="4"/>
      <c r="F3" s="2"/>
      <c r="G3" s="3"/>
      <c r="H3" s="2"/>
      <c r="I3" s="2"/>
      <c r="J3" s="5">
        <v>0.25</v>
      </c>
      <c r="K3" s="2"/>
      <c r="L3" s="2"/>
      <c r="M3" s="2"/>
    </row>
    <row r="4" spans="2:15" x14ac:dyDescent="0.25">
      <c r="F4" s="2"/>
      <c r="G4" s="6"/>
      <c r="H4" s="7"/>
      <c r="I4" s="7"/>
      <c r="J4" s="5">
        <v>0.5</v>
      </c>
      <c r="K4" s="7"/>
      <c r="L4" s="7"/>
      <c r="M4" s="2"/>
    </row>
    <row r="5" spans="2:15" x14ac:dyDescent="0.25">
      <c r="F5" s="2"/>
      <c r="G5" s="6"/>
      <c r="H5" s="7"/>
      <c r="I5" s="7"/>
      <c r="J5" s="5">
        <v>0.7</v>
      </c>
      <c r="K5" s="7"/>
      <c r="L5" s="7"/>
      <c r="M5" s="2"/>
    </row>
    <row r="6" spans="2:15" x14ac:dyDescent="0.25">
      <c r="B6" s="8" t="s">
        <v>5</v>
      </c>
      <c r="C6" s="9">
        <v>4600000</v>
      </c>
      <c r="F6" s="2"/>
      <c r="G6" s="6"/>
      <c r="H6" s="7"/>
      <c r="I6" s="7"/>
      <c r="J6" s="7"/>
      <c r="K6" s="7"/>
      <c r="L6" s="7"/>
      <c r="M6" s="2"/>
    </row>
    <row r="7" spans="2:15" x14ac:dyDescent="0.25">
      <c r="B7" s="8" t="s">
        <v>2</v>
      </c>
      <c r="C7" s="9">
        <v>3000</v>
      </c>
      <c r="E7" s="10"/>
      <c r="F7" s="2"/>
      <c r="G7" s="74" t="s">
        <v>6</v>
      </c>
      <c r="H7" s="74"/>
      <c r="I7" s="74"/>
      <c r="J7" s="74"/>
      <c r="K7" s="74"/>
      <c r="L7" s="74"/>
      <c r="M7" s="2"/>
    </row>
    <row r="8" spans="2:15" x14ac:dyDescent="0.25">
      <c r="B8" s="11"/>
      <c r="F8" s="2"/>
      <c r="G8" s="12" t="s">
        <v>7</v>
      </c>
      <c r="H8" s="12"/>
      <c r="I8" s="13" t="s">
        <v>8</v>
      </c>
      <c r="J8" s="13" t="s">
        <v>9</v>
      </c>
      <c r="K8" s="13" t="s">
        <v>10</v>
      </c>
      <c r="L8" s="13" t="s">
        <v>11</v>
      </c>
      <c r="M8" s="2"/>
      <c r="N8" s="35">
        <f>IF(C7&gt;=H11,K11,IF(C7&lt;=H9,K9,K10))</f>
        <v>1813.03</v>
      </c>
      <c r="O8" s="10"/>
    </row>
    <row r="9" spans="2:15" x14ac:dyDescent="0.25">
      <c r="B9" s="14" t="s">
        <v>12</v>
      </c>
      <c r="C9" s="15" t="s">
        <v>13</v>
      </c>
      <c r="D9" s="15" t="s">
        <v>14</v>
      </c>
      <c r="F9" s="2"/>
      <c r="G9" s="16" t="s">
        <v>15</v>
      </c>
      <c r="H9" s="17">
        <v>1599.61</v>
      </c>
      <c r="I9" s="18">
        <v>0.8</v>
      </c>
      <c r="J9" s="19"/>
      <c r="K9" s="17">
        <f>IF(C7&gt;H9,0,C7*I9)</f>
        <v>0</v>
      </c>
      <c r="L9" s="20"/>
      <c r="M9" s="2"/>
      <c r="N9" s="35">
        <f>IF($C$7&lt;=$H$9,$K$9*70%,IF($C$7&gt;=$H$11,$K$11*70%,$K$10*70%))</f>
        <v>1269.1209999999999</v>
      </c>
    </row>
    <row r="10" spans="2:15" ht="45" x14ac:dyDescent="0.25">
      <c r="B10" s="16" t="s">
        <v>16</v>
      </c>
      <c r="C10" s="21">
        <v>0.25</v>
      </c>
      <c r="D10" s="21" t="s">
        <v>17</v>
      </c>
      <c r="F10" s="2"/>
      <c r="G10" s="16" t="s">
        <v>15</v>
      </c>
      <c r="H10" s="17">
        <v>2666.29</v>
      </c>
      <c r="I10" s="18">
        <v>0.5</v>
      </c>
      <c r="J10" s="17">
        <v>1279.69</v>
      </c>
      <c r="K10" s="17">
        <f>IF(C$7&lt;=H9,0,IF(C$7&gt;H10,0,IF((((C7-H9)*I10)+J10)&gt;I11,I11,(((C7-H9)*I10)+J10))))</f>
        <v>0</v>
      </c>
      <c r="L10" s="22" t="s">
        <v>18</v>
      </c>
      <c r="M10" s="2"/>
      <c r="N10" s="35">
        <f>IF(D12&gt;0,K12,IF(C7&lt;=1599.61,K9,IF(C7&gt;1599.61&lt;2666.29,K10,IF(C7&gt;H11,K11))))</f>
        <v>1813.03</v>
      </c>
    </row>
    <row r="11" spans="2:15" x14ac:dyDescent="0.25">
      <c r="B11" s="23"/>
      <c r="C11" s="23"/>
      <c r="D11" s="23"/>
      <c r="E11" s="10"/>
      <c r="F11" s="24"/>
      <c r="G11" s="16" t="s">
        <v>19</v>
      </c>
      <c r="H11" s="17">
        <v>2666.3</v>
      </c>
      <c r="I11" s="17">
        <v>1813.03</v>
      </c>
      <c r="J11" s="19" t="s">
        <v>17</v>
      </c>
      <c r="K11" s="17">
        <f>IF(C$7&gt;=H11,I11,0)</f>
        <v>1813.03</v>
      </c>
      <c r="L11" s="25" t="s">
        <v>17</v>
      </c>
      <c r="M11" s="2"/>
    </row>
    <row r="12" spans="2:15" x14ac:dyDescent="0.25">
      <c r="B12" s="26" t="s">
        <v>20</v>
      </c>
      <c r="C12" s="27">
        <f>C7*(100%-C10)</f>
        <v>2250</v>
      </c>
      <c r="D12" s="27" t="str">
        <f>IF($C$6&gt;=4800000,$C$7*30%,"")</f>
        <v/>
      </c>
      <c r="E12" s="27" t="str">
        <f>IF($C$6&gt;=4800000,$C$7*30%,"")</f>
        <v/>
      </c>
      <c r="F12" s="2"/>
      <c r="G12" s="75" t="s">
        <v>24</v>
      </c>
      <c r="H12" s="75"/>
      <c r="I12" s="75"/>
      <c r="J12" s="75"/>
      <c r="K12" s="28">
        <f>SUM(K9:K11)</f>
        <v>1813.03</v>
      </c>
      <c r="L12" s="13" t="s">
        <v>17</v>
      </c>
      <c r="M12" s="2"/>
    </row>
    <row r="13" spans="2:15" x14ac:dyDescent="0.25">
      <c r="B13" s="29" t="s">
        <v>21</v>
      </c>
      <c r="C13" s="30">
        <f>IF(C7=1045,1045-C12,K12*C10)</f>
        <v>453.25749999999999</v>
      </c>
      <c r="D13" s="37">
        <f>IF($C$7&lt;=$H$9,$K$9*70%,IF($C$7&gt;=$H$11,$K$11*70%,$K$10*70%))</f>
        <v>1269.1209999999999</v>
      </c>
      <c r="E13" s="37" t="str">
        <f>IF(C6&gt;4800000,N8,"")</f>
        <v/>
      </c>
      <c r="F13" s="2"/>
      <c r="G13" s="2"/>
      <c r="H13" s="2"/>
      <c r="I13" s="2"/>
      <c r="J13" s="2"/>
      <c r="K13" s="24"/>
      <c r="L13" s="3"/>
      <c r="M13" s="2"/>
    </row>
    <row r="14" spans="2:15" x14ac:dyDescent="0.25">
      <c r="B14" s="33" t="s">
        <v>22</v>
      </c>
      <c r="C14" s="34">
        <f>C12+C13</f>
        <v>2703.2575000000002</v>
      </c>
      <c r="D14" s="38">
        <f>IF($D$12="",$D$13,$D$13+$D$12)</f>
        <v>1269.1209999999999</v>
      </c>
      <c r="E14" s="36" t="str">
        <f>IF(E13="","",E13+E12)</f>
        <v/>
      </c>
      <c r="F14" s="2"/>
      <c r="G14" s="2"/>
      <c r="H14" s="2"/>
      <c r="I14" s="2"/>
      <c r="J14" s="2"/>
      <c r="K14" s="2"/>
      <c r="L14" s="2"/>
      <c r="M14" s="2"/>
    </row>
    <row r="15" spans="2:15" ht="30.6" customHeight="1" x14ac:dyDescent="0.25">
      <c r="F15" s="2"/>
      <c r="G15" s="2"/>
      <c r="H15" s="2"/>
      <c r="I15" s="2"/>
      <c r="J15" s="2"/>
      <c r="K15" s="2" t="s">
        <v>23</v>
      </c>
      <c r="L15" s="2"/>
      <c r="M15" s="2"/>
    </row>
    <row r="16" spans="2:15" x14ac:dyDescent="0.25">
      <c r="F16" s="2"/>
      <c r="G16" s="2"/>
      <c r="H16" s="2"/>
      <c r="I16" s="2"/>
      <c r="J16" s="2"/>
      <c r="K16" s="2"/>
      <c r="L16" s="2"/>
      <c r="M16" s="2"/>
    </row>
    <row r="17" spans="3:13" x14ac:dyDescent="0.25">
      <c r="F17" s="2"/>
      <c r="G17" s="2" t="s">
        <v>25</v>
      </c>
      <c r="H17" s="2"/>
      <c r="I17" s="2"/>
      <c r="J17" s="2"/>
      <c r="K17" s="2"/>
      <c r="L17" s="2"/>
      <c r="M17" s="2"/>
    </row>
    <row r="18" spans="3:13" x14ac:dyDescent="0.25">
      <c r="G18" s="1"/>
      <c r="H18" s="10"/>
      <c r="I18" s="10"/>
    </row>
    <row r="19" spans="3:13" x14ac:dyDescent="0.25">
      <c r="C19" s="31"/>
      <c r="I19" s="10"/>
    </row>
    <row r="21" spans="3:13" x14ac:dyDescent="0.25">
      <c r="D21" s="10"/>
    </row>
  </sheetData>
  <mergeCells count="3">
    <mergeCell ref="C2:I2"/>
    <mergeCell ref="G7:L7"/>
    <mergeCell ref="G12:J12"/>
  </mergeCells>
  <dataValidations disablePrompts="1" count="1">
    <dataValidation type="list" allowBlank="1" showInputMessage="1" showErrorMessage="1" sqref="C10">
      <formula1>$J$3:$J$5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27"/>
  <sheetViews>
    <sheetView showGridLines="0" tabSelected="1" workbookViewId="0">
      <selection activeCell="C5" sqref="C5"/>
    </sheetView>
  </sheetViews>
  <sheetFormatPr defaultRowHeight="15.75" x14ac:dyDescent="0.25"/>
  <cols>
    <col min="1" max="1" width="11.7109375" style="39" customWidth="1"/>
    <col min="2" max="2" width="24.140625" style="39" bestFit="1" customWidth="1"/>
    <col min="3" max="3" width="17.7109375" style="39" bestFit="1" customWidth="1"/>
    <col min="4" max="4" width="13.5703125" style="39" bestFit="1" customWidth="1"/>
    <col min="5" max="5" width="13.5703125" style="40" bestFit="1" customWidth="1"/>
    <col min="6" max="6" width="13.5703125" style="39" bestFit="1" customWidth="1"/>
    <col min="7" max="7" width="67" style="39" bestFit="1" customWidth="1"/>
    <col min="8" max="8" width="12.7109375" style="39" customWidth="1"/>
    <col min="9" max="11" width="9.140625" style="39"/>
    <col min="12" max="12" width="11.85546875" style="39" customWidth="1"/>
    <col min="13" max="16384" width="9.140625" style="39"/>
  </cols>
  <sheetData>
    <row r="1" spans="1:15" x14ac:dyDescent="0.25">
      <c r="A1" s="43"/>
      <c r="B1" s="43"/>
      <c r="C1" s="43"/>
      <c r="D1" s="43"/>
      <c r="E1" s="44"/>
      <c r="F1" s="43"/>
      <c r="G1" s="43"/>
    </row>
    <row r="2" spans="1:15" x14ac:dyDescent="0.25">
      <c r="A2" s="43"/>
      <c r="B2" s="43"/>
      <c r="C2" s="43"/>
      <c r="D2" s="43"/>
      <c r="E2" s="44"/>
      <c r="F2" s="43"/>
      <c r="G2" s="43"/>
    </row>
    <row r="3" spans="1:15" x14ac:dyDescent="0.25">
      <c r="A3" s="43"/>
      <c r="B3" s="43"/>
      <c r="C3" s="43"/>
      <c r="D3" s="43"/>
      <c r="E3" s="44"/>
      <c r="F3" s="43"/>
      <c r="G3" s="43"/>
    </row>
    <row r="4" spans="1:15" x14ac:dyDescent="0.25">
      <c r="A4" s="43"/>
      <c r="B4" s="43"/>
      <c r="C4" s="43"/>
      <c r="D4" s="43"/>
      <c r="E4" s="44"/>
      <c r="F4" s="43"/>
      <c r="G4" s="43"/>
    </row>
    <row r="5" spans="1:15" x14ac:dyDescent="0.25">
      <c r="A5" s="43"/>
      <c r="B5" s="55" t="s">
        <v>37</v>
      </c>
      <c r="C5" s="52">
        <v>5000000</v>
      </c>
      <c r="D5" s="72" t="s">
        <v>41</v>
      </c>
      <c r="E5" s="44"/>
      <c r="F5" s="45" t="str">
        <f>IF(C5&lt;4800000,"A","B")</f>
        <v>B</v>
      </c>
      <c r="G5" s="54"/>
    </row>
    <row r="6" spans="1:15" x14ac:dyDescent="0.25">
      <c r="A6" s="43"/>
      <c r="B6" s="55" t="s">
        <v>38</v>
      </c>
      <c r="C6" s="52">
        <v>3000</v>
      </c>
      <c r="D6" s="72" t="s">
        <v>3</v>
      </c>
      <c r="E6" s="44"/>
      <c r="F6" s="43"/>
      <c r="G6" s="43"/>
    </row>
    <row r="7" spans="1:15" x14ac:dyDescent="0.25">
      <c r="A7" s="46"/>
      <c r="B7" s="46"/>
      <c r="C7" s="46"/>
      <c r="D7" s="47"/>
      <c r="E7" s="44"/>
      <c r="F7" s="43"/>
      <c r="G7" s="43"/>
      <c r="L7" s="40"/>
    </row>
    <row r="8" spans="1:15" x14ac:dyDescent="0.25">
      <c r="A8" s="43"/>
      <c r="B8" s="43"/>
      <c r="C8" s="56" t="s">
        <v>5</v>
      </c>
      <c r="D8" s="56" t="s">
        <v>12</v>
      </c>
      <c r="E8" s="44"/>
      <c r="F8" s="43"/>
      <c r="G8" s="43"/>
    </row>
    <row r="9" spans="1:15" x14ac:dyDescent="0.25">
      <c r="A9" s="43"/>
      <c r="B9" s="56" t="s">
        <v>34</v>
      </c>
      <c r="C9" s="57">
        <v>4800000</v>
      </c>
      <c r="D9" s="58" t="s">
        <v>26</v>
      </c>
      <c r="E9" s="44"/>
      <c r="F9" s="43"/>
      <c r="G9" s="43"/>
      <c r="O9" s="41">
        <v>0.25</v>
      </c>
    </row>
    <row r="10" spans="1:15" x14ac:dyDescent="0.25">
      <c r="A10" s="43"/>
      <c r="B10" s="56" t="s">
        <v>35</v>
      </c>
      <c r="C10" s="57">
        <v>4800000</v>
      </c>
      <c r="D10" s="58" t="s">
        <v>27</v>
      </c>
      <c r="E10" s="44"/>
      <c r="F10" s="43"/>
      <c r="G10" s="43"/>
      <c r="O10" s="41">
        <v>0.5</v>
      </c>
    </row>
    <row r="11" spans="1:15" x14ac:dyDescent="0.25">
      <c r="A11" s="43"/>
      <c r="B11" s="48"/>
      <c r="C11" s="43"/>
      <c r="D11" s="43"/>
      <c r="E11" s="44"/>
      <c r="F11" s="43"/>
      <c r="G11" s="43"/>
      <c r="O11" s="41">
        <v>0.7</v>
      </c>
    </row>
    <row r="12" spans="1:15" x14ac:dyDescent="0.25">
      <c r="A12" s="43"/>
      <c r="B12" s="49"/>
      <c r="C12" s="64" t="s">
        <v>28</v>
      </c>
      <c r="D12" s="56" t="s">
        <v>29</v>
      </c>
      <c r="E12" s="56" t="s">
        <v>9</v>
      </c>
      <c r="F12" s="64" t="s">
        <v>30</v>
      </c>
      <c r="G12" s="65" t="s">
        <v>1</v>
      </c>
      <c r="J12" s="40"/>
    </row>
    <row r="13" spans="1:15" x14ac:dyDescent="0.25">
      <c r="A13" s="43"/>
      <c r="B13" s="82" t="s">
        <v>0</v>
      </c>
      <c r="C13" s="57">
        <v>1683.74</v>
      </c>
      <c r="D13" s="59">
        <v>0.8</v>
      </c>
      <c r="E13" s="60" t="s">
        <v>17</v>
      </c>
      <c r="F13" s="57" t="str">
        <f>IF(C6&gt;C13,"",C6*D13)</f>
        <v/>
      </c>
      <c r="G13" s="61" t="s">
        <v>40</v>
      </c>
    </row>
    <row r="14" spans="1:15" x14ac:dyDescent="0.25">
      <c r="A14" s="43"/>
      <c r="B14" s="83"/>
      <c r="C14" s="57">
        <v>2806.53</v>
      </c>
      <c r="D14" s="59">
        <v>0.5</v>
      </c>
      <c r="E14" s="57">
        <v>1347</v>
      </c>
      <c r="F14" s="57" t="str">
        <f>IF($C$6&lt;=$C$13,"",IF($C$6&gt;$C$15,"",IF(((($C$6-$C$13)*$D$14)+$E$14)&gt;$C$15,$C$15,((($C$6-$C$13)*$D$14)+$E$14))))</f>
        <v/>
      </c>
      <c r="G14" s="61" t="s">
        <v>45</v>
      </c>
    </row>
    <row r="15" spans="1:15" x14ac:dyDescent="0.25">
      <c r="A15" s="43"/>
      <c r="B15" s="84"/>
      <c r="C15" s="62">
        <v>2806.53</v>
      </c>
      <c r="D15" s="63">
        <v>1909.34</v>
      </c>
      <c r="E15" s="63" t="s">
        <v>17</v>
      </c>
      <c r="F15" s="62">
        <f>IF($C$6&gt;C15,D15,"")</f>
        <v>1909.34</v>
      </c>
      <c r="G15" s="61" t="s">
        <v>46</v>
      </c>
    </row>
    <row r="16" spans="1:15" x14ac:dyDescent="0.25">
      <c r="A16" s="43"/>
      <c r="B16" s="43"/>
      <c r="C16" s="44"/>
      <c r="D16" s="43"/>
      <c r="E16" s="56" t="s">
        <v>39</v>
      </c>
      <c r="F16" s="66">
        <f>SUM(F13:F15)</f>
        <v>1909.34</v>
      </c>
      <c r="G16" s="43"/>
    </row>
    <row r="17" spans="1:11" x14ac:dyDescent="0.25">
      <c r="A17" s="43"/>
      <c r="B17" s="43"/>
      <c r="C17" s="43"/>
      <c r="D17" s="44"/>
      <c r="E17" s="43"/>
      <c r="F17" s="43"/>
      <c r="G17" s="43"/>
    </row>
    <row r="18" spans="1:11" x14ac:dyDescent="0.25">
      <c r="A18" s="43"/>
      <c r="B18" s="43"/>
      <c r="C18" s="43"/>
      <c r="D18" s="64" t="s">
        <v>13</v>
      </c>
      <c r="E18" s="85" t="s">
        <v>14</v>
      </c>
      <c r="F18" s="85"/>
      <c r="G18" s="43"/>
      <c r="K18" s="42"/>
    </row>
    <row r="19" spans="1:11" x14ac:dyDescent="0.25">
      <c r="A19" s="43"/>
      <c r="B19" s="43"/>
      <c r="C19" s="43"/>
      <c r="D19" s="53">
        <v>0.5</v>
      </c>
      <c r="E19" s="86" t="s">
        <v>26</v>
      </c>
      <c r="F19" s="87"/>
      <c r="G19" s="72" t="s">
        <v>42</v>
      </c>
      <c r="K19" s="42"/>
    </row>
    <row r="20" spans="1:11" ht="3" customHeight="1" x14ac:dyDescent="0.25">
      <c r="A20" s="43"/>
      <c r="B20" s="43"/>
      <c r="C20" s="43"/>
      <c r="D20" s="50"/>
      <c r="E20" s="50"/>
      <c r="F20" s="51"/>
      <c r="G20" s="43"/>
      <c r="K20" s="42"/>
    </row>
    <row r="21" spans="1:11" x14ac:dyDescent="0.25">
      <c r="A21" s="43"/>
      <c r="B21" s="88" t="s">
        <v>32</v>
      </c>
      <c r="C21" s="64" t="s">
        <v>33</v>
      </c>
      <c r="D21" s="57">
        <f>$C$6*(100%-$D$19)</f>
        <v>1500</v>
      </c>
      <c r="E21" s="57">
        <f>IF($F$5="B",$C$6*30%,IF($F$5="A",0))</f>
        <v>900</v>
      </c>
      <c r="F21" s="57"/>
      <c r="G21" s="43"/>
      <c r="K21" s="42"/>
    </row>
    <row r="22" spans="1:11" x14ac:dyDescent="0.25">
      <c r="A22" s="43"/>
      <c r="B22" s="88"/>
      <c r="C22" s="64" t="s">
        <v>30</v>
      </c>
      <c r="D22" s="67">
        <f>IF($C$6=1045,1045-$D$21,$F$16*D19)</f>
        <v>954.67</v>
      </c>
      <c r="E22" s="67">
        <f>IF($C$6&lt;=$C$13,$F$13*70%,IF($C$6&gt;=$C$15,$F$15*70%,$F$14*70%))</f>
        <v>1336.5379999999998</v>
      </c>
      <c r="F22" s="67">
        <f>F16</f>
        <v>1909.34</v>
      </c>
      <c r="G22" s="43"/>
    </row>
    <row r="23" spans="1:11" x14ac:dyDescent="0.25">
      <c r="A23" s="43"/>
      <c r="B23" s="43"/>
      <c r="C23" s="71" t="s">
        <v>31</v>
      </c>
      <c r="D23" s="68">
        <f>SUM(D21:D22)</f>
        <v>2454.67</v>
      </c>
      <c r="E23" s="68" t="str">
        <f>IF(E19="B",E22+E21,"")</f>
        <v/>
      </c>
      <c r="F23" s="69">
        <f>IF(REDUÇÃO="A",F22+F21,"")</f>
        <v>1909.34</v>
      </c>
      <c r="G23" s="43"/>
    </row>
    <row r="24" spans="1:11" x14ac:dyDescent="0.25">
      <c r="A24" s="43"/>
      <c r="B24" s="43"/>
      <c r="C24" s="43"/>
      <c r="D24" s="70" t="s">
        <v>36</v>
      </c>
      <c r="E24" s="76" t="s">
        <v>36</v>
      </c>
      <c r="F24" s="77"/>
      <c r="G24" s="43"/>
    </row>
    <row r="25" spans="1:11" ht="15.75" customHeight="1" x14ac:dyDescent="0.25">
      <c r="A25" s="43"/>
      <c r="B25" s="43"/>
      <c r="C25" s="43"/>
      <c r="D25" s="78" t="s">
        <v>43</v>
      </c>
      <c r="E25" s="80" t="s">
        <v>44</v>
      </c>
      <c r="F25" s="80"/>
      <c r="G25" s="43"/>
    </row>
    <row r="26" spans="1:11" x14ac:dyDescent="0.25">
      <c r="A26" s="43"/>
      <c r="B26" s="43"/>
      <c r="C26" s="43"/>
      <c r="D26" s="79"/>
      <c r="E26" s="81"/>
      <c r="F26" s="81"/>
      <c r="G26" s="43"/>
    </row>
    <row r="27" spans="1:11" x14ac:dyDescent="0.25">
      <c r="A27" s="43"/>
      <c r="B27" s="43"/>
      <c r="C27" s="43"/>
      <c r="D27" s="79"/>
      <c r="E27" s="81"/>
      <c r="F27" s="81"/>
      <c r="G27" s="43"/>
    </row>
  </sheetData>
  <sheetProtection algorithmName="SHA-512" hashValue="qlf1ZiFHGbB/l5fEClutKrnAnsSxity9tuqKlCF5rXEl5yZXfwE+Lw/boYSr3gyxqp8TwX3bMszpoRN5DodpAg==" saltValue="7A5hccMoTAbhygZCX1Hdcg==" spinCount="100000" sheet="1" formatCells="0" formatColumns="0" formatRows="0" insertColumns="0" insertRows="0" insertHyperlinks="0" deleteColumns="0" deleteRows="0" sort="0" autoFilter="0" pivotTables="0"/>
  <mergeCells count="7">
    <mergeCell ref="E24:F24"/>
    <mergeCell ref="D25:D27"/>
    <mergeCell ref="E25:F27"/>
    <mergeCell ref="B13:B15"/>
    <mergeCell ref="E18:F18"/>
    <mergeCell ref="E19:F19"/>
    <mergeCell ref="B21:B22"/>
  </mergeCells>
  <dataValidations disablePrompts="1" count="2">
    <dataValidation type="list" allowBlank="1" showInputMessage="1" showErrorMessage="1" sqref="E19">
      <formula1>FATURAMENTO</formula1>
    </dataValidation>
    <dataValidation type="list" allowBlank="1" showInputMessage="1" showErrorMessage="1" sqref="D19:D20">
      <formula1>RRRR</formula1>
    </dataValidation>
  </dataValidations>
  <pageMargins left="0.51181102362204722" right="0.51181102362204722" top="0.78740157480314965" bottom="0.78740157480314965" header="0.31496062992125984" footer="0.31496062992125984"/>
  <pageSetup scale="7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BASE</vt:lpstr>
      <vt:lpstr>CALCULO BENEFICIO EMERGENCIAL</vt:lpstr>
      <vt:lpstr>BASE!Area_de_impressao</vt:lpstr>
      <vt:lpstr>'CALCULO BENEFICIO EMERGENCIAL'!Area_de_impressao</vt:lpstr>
      <vt:lpstr>FATURAMENTO</vt:lpstr>
      <vt:lpstr>REDUÇÃO</vt:lpstr>
      <vt:lpstr>RRRR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joselia.nunes</dc:creator>
  <cp:lastModifiedBy>Luis Fernando Calazans Mendonça Filho</cp:lastModifiedBy>
  <cp:lastPrinted>2020-04-09T15:22:05Z</cp:lastPrinted>
  <dcterms:created xsi:type="dcterms:W3CDTF">2020-04-03T14:59:25Z</dcterms:created>
  <dcterms:modified xsi:type="dcterms:W3CDTF">2021-04-30T13:09:30Z</dcterms:modified>
</cp:coreProperties>
</file>